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20115" windowHeight="9780"/>
  </bookViews>
  <sheets>
    <sheet name="Sheet1" sheetId="1" r:id="rId1"/>
  </sheets>
  <definedNames>
    <definedName name="_xlnm.Print_Area" localSheetId="0">Sheet1!$A$1:$X$40</definedName>
  </definedNames>
  <calcPr calcId="145621"/>
</workbook>
</file>

<file path=xl/calcChain.xml><?xml version="1.0" encoding="utf-8"?>
<calcChain xmlns="http://schemas.openxmlformats.org/spreadsheetml/2006/main">
  <c r="D28" i="1" l="1"/>
  <c r="N18" i="1"/>
  <c r="N5" i="1"/>
  <c r="N6" i="1"/>
  <c r="N7" i="1"/>
  <c r="N8" i="1"/>
  <c r="N9" i="1"/>
  <c r="N10" i="1"/>
  <c r="N11" i="1"/>
  <c r="N12" i="1"/>
  <c r="N14" i="1"/>
  <c r="N4" i="1"/>
  <c r="N3" i="1"/>
  <c r="N1" i="1"/>
  <c r="J22" i="1" l="1"/>
  <c r="J23" i="1"/>
  <c r="J24" i="1"/>
  <c r="J25" i="1"/>
  <c r="J21" i="1"/>
  <c r="D27" i="1"/>
  <c r="D23" i="1" s="1"/>
  <c r="F27" i="1"/>
  <c r="F24" i="1" s="1"/>
  <c r="F22" i="1"/>
  <c r="D22" i="1"/>
  <c r="F21" i="1"/>
  <c r="D21" i="1"/>
  <c r="I22" i="1" l="1"/>
  <c r="I21" i="1"/>
  <c r="D24" i="1"/>
  <c r="I24" i="1" s="1"/>
  <c r="F23" i="1"/>
  <c r="F25" i="1" s="1"/>
  <c r="D25" i="1" l="1"/>
  <c r="I25" i="1" s="1"/>
  <c r="I23" i="1"/>
  <c r="D29" i="1" l="1"/>
  <c r="D30" i="1" s="1"/>
  <c r="D35" i="1" l="1"/>
  <c r="F35" i="1" s="1"/>
  <c r="D31" i="1"/>
  <c r="F30" i="1"/>
  <c r="D32" i="1" l="1"/>
  <c r="F31" i="1"/>
  <c r="D33" i="1" l="1"/>
  <c r="F32" i="1"/>
  <c r="D34" i="1" l="1"/>
  <c r="F34" i="1" s="1"/>
  <c r="F33" i="1"/>
</calcChain>
</file>

<file path=xl/comments1.xml><?xml version="1.0" encoding="utf-8"?>
<comments xmlns="http://schemas.openxmlformats.org/spreadsheetml/2006/main">
  <authors>
    <author>Philippe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 xml:space="preserve">Bulb Replacement :
</t>
        </r>
        <r>
          <rPr>
            <sz val="9"/>
            <color indexed="81"/>
            <rFont val="Tahoma"/>
            <family val="2"/>
          </rPr>
          <t xml:space="preserve">includes bulb order cost + transport + time to unpack and repair + waist handling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Lights On :</t>
        </r>
        <r>
          <rPr>
            <sz val="9"/>
            <color indexed="81"/>
            <rFont val="Tahoma"/>
            <charset val="1"/>
          </rPr>
          <t xml:space="preserve">
Average number of hours per day.
Take seasons into account as well.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 xml:space="preserve">Days per year :
</t>
        </r>
        <r>
          <rPr>
            <sz val="9"/>
            <color indexed="81"/>
            <rFont val="Tahoma"/>
            <family val="2"/>
          </rPr>
          <t>365 = full year 24/7
313 = full year 24/6
261 = full year 24/5
241 = full year - holidays
220 = full year - vacation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 xml:space="preserve">Cooling : </t>
        </r>
        <r>
          <rPr>
            <sz val="9"/>
            <color indexed="81"/>
            <rFont val="Tahoma"/>
            <charset val="1"/>
          </rPr>
          <t xml:space="preserve">
power requirement per hour.  Read value from your airco unit (total power consumption)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Partial kWh cost (date 2013)
(missing vast recht 20€ + transport 320€) :</t>
        </r>
        <r>
          <rPr>
            <sz val="9"/>
            <color indexed="81"/>
            <rFont val="Tahoma"/>
            <charset val="1"/>
          </rPr>
          <t xml:space="preserve">
Variabel Enkelvoudig = 0,1778 €
Variabel Dubbel dag/nacht Hoog (dag) = 0,1941 €
Variabel Dubbel dag/nacht Laag (nacht) = 0,1590 €
Vast 1yr Enkelvoudig = 0,1811 €
Vast 2yr Enkelvoudig = 0.1846 €
Vast 3yr Enkelvoudig = 0,1816 €
Vast 1yr Dubbel dag/nacht Hoog (dag) = 0,1922 €
Vast 2yr Dubbel dag/nacht Hoog (dag) = 0,2043 €
Vast 3yr Dubbel dag/nacht Hoog (dag) = 0,1945 €
Vast 1yr Dubbel dag/nacht Laag (nacht) = 0,1667 €
Vast 2yr Dubbel dag/nacht Laag (nacht) = 0,1626 €
Vast 3yr Dubbel dag/nacht Laag (nacht) = 0,1651 €
Gemiddeld = 0,1803 €</t>
        </r>
      </text>
    </comment>
  </commentList>
</comments>
</file>

<file path=xl/sharedStrings.xml><?xml version="1.0" encoding="utf-8"?>
<sst xmlns="http://schemas.openxmlformats.org/spreadsheetml/2006/main" count="153" uniqueCount="112">
  <si>
    <t>SOLIVI LED lamp</t>
  </si>
  <si>
    <t>Traditional bulb</t>
  </si>
  <si>
    <t>Type</t>
  </si>
  <si>
    <t>Power per bulb</t>
  </si>
  <si>
    <t>Watt</t>
  </si>
  <si>
    <t>Cost per bulb</t>
  </si>
  <si>
    <t>€</t>
  </si>
  <si>
    <t>Rated lifetime</t>
  </si>
  <si>
    <t>hours</t>
  </si>
  <si>
    <t>Operation  hours per day</t>
  </si>
  <si>
    <t>Operation days per year</t>
  </si>
  <si>
    <t>days</t>
  </si>
  <si>
    <t>Electricity Cost per kWh</t>
  </si>
  <si>
    <t xml:space="preserve">Bulb Replacement cost </t>
  </si>
  <si>
    <t>Number of bulbs</t>
  </si>
  <si>
    <t>#</t>
  </si>
  <si>
    <t>I N P U T S</t>
  </si>
  <si>
    <t>years</t>
  </si>
  <si>
    <t>Operational Lifetime</t>
  </si>
  <si>
    <t>Payback time</t>
  </si>
  <si>
    <t xml:space="preserve">Yearly cost </t>
  </si>
  <si>
    <t>%</t>
  </si>
  <si>
    <t>Cooling Energy cost per year</t>
  </si>
  <si>
    <t>Manpower cost per year</t>
  </si>
  <si>
    <t>Material cost per year</t>
  </si>
  <si>
    <t>Cooling  power consumption</t>
  </si>
  <si>
    <t>Cooling % used for bulb heat</t>
  </si>
  <si>
    <t>Beam angle</t>
  </si>
  <si>
    <t>°</t>
  </si>
  <si>
    <t>Temperature</t>
  </si>
  <si>
    <t>K</t>
  </si>
  <si>
    <t>Lm</t>
  </si>
  <si>
    <t>Lumen Light output</t>
  </si>
  <si>
    <t>Color Rendering Index</t>
  </si>
  <si>
    <t>CRI</t>
  </si>
  <si>
    <t>Lux Light output</t>
  </si>
  <si>
    <t>Lux</t>
  </si>
  <si>
    <t>months</t>
  </si>
  <si>
    <t>1st year savings</t>
  </si>
  <si>
    <t>Yearly savings</t>
  </si>
  <si>
    <t>B E N E F I T</t>
  </si>
  <si>
    <t>Savings after the 2nd year</t>
  </si>
  <si>
    <t>Savings after the 3rd year</t>
  </si>
  <si>
    <t>Savings after the 4th year</t>
  </si>
  <si>
    <t>Savings after the 5th year</t>
  </si>
  <si>
    <t>Year 1</t>
  </si>
  <si>
    <t>Year 2</t>
  </si>
  <si>
    <t>Year 3</t>
  </si>
  <si>
    <t>Year 4</t>
  </si>
  <si>
    <t>Year 5</t>
  </si>
  <si>
    <t>End-Of-Life savings</t>
  </si>
  <si>
    <t>Y E A R  C O S T</t>
  </si>
  <si>
    <t>Lumen per Watt</t>
  </si>
  <si>
    <t>Lm/W</t>
  </si>
  <si>
    <t>EOL</t>
  </si>
  <si>
    <t>Incadescent</t>
  </si>
  <si>
    <t>TL</t>
  </si>
  <si>
    <t>HQI</t>
  </si>
  <si>
    <t>Savings</t>
  </si>
  <si>
    <t>*</t>
  </si>
  <si>
    <t>↔</t>
  </si>
  <si>
    <r>
      <rPr>
        <b/>
        <sz val="11"/>
        <rFont val="Calibri"/>
        <family val="2"/>
      </rPr>
      <t xml:space="preserve">← </t>
    </r>
    <r>
      <rPr>
        <b/>
        <sz val="11"/>
        <rFont val="Calibri"/>
        <family val="2"/>
        <scheme val="minor"/>
      </rPr>
      <t xml:space="preserve">mandatory fields </t>
    </r>
    <r>
      <rPr>
        <b/>
        <sz val="11"/>
        <color rgb="FFFF0000"/>
        <rFont val="Calibri"/>
        <family val="2"/>
        <scheme val="minor"/>
      </rPr>
      <t>*</t>
    </r>
  </si>
  <si>
    <t>Watt/Hr</t>
  </si>
  <si>
    <t>Traditional bulbs standards (Mfg figures)</t>
  </si>
  <si>
    <t>www.solivi.be</t>
  </si>
  <si>
    <t>T8 LED TL 150</t>
  </si>
  <si>
    <t>T8 TL 58</t>
  </si>
  <si>
    <t>36 / 58</t>
  </si>
  <si>
    <t xml:space="preserve"> 8 / 12</t>
  </si>
  <si>
    <t>3000 / 6000</t>
  </si>
  <si>
    <t>SOLIVI LED relamping specifications</t>
  </si>
  <si>
    <t>2300 / 3200</t>
  </si>
  <si>
    <t>GU10 6W</t>
  </si>
  <si>
    <t>310 / 310</t>
  </si>
  <si>
    <t>64 / 55</t>
  </si>
  <si>
    <t>GU10 6W Dim</t>
  </si>
  <si>
    <t>3000 / 5500</t>
  </si>
  <si>
    <t>T8OP120</t>
  </si>
  <si>
    <t>T8 120 Opal</t>
  </si>
  <si>
    <t>T8OP150</t>
  </si>
  <si>
    <t>T8 150 Opal</t>
  </si>
  <si>
    <t>T8CL120</t>
  </si>
  <si>
    <t>T8CL150</t>
  </si>
  <si>
    <t>T8 150 Clear</t>
  </si>
  <si>
    <t>T8 120 Clear</t>
  </si>
  <si>
    <t>AR111 12W</t>
  </si>
  <si>
    <t>AR111 10W</t>
  </si>
  <si>
    <t>541GU10</t>
  </si>
  <si>
    <t>545GU10</t>
  </si>
  <si>
    <t>25 / 40</t>
  </si>
  <si>
    <t>3233GX53</t>
  </si>
  <si>
    <t>480 / 560</t>
  </si>
  <si>
    <t>40 / 47</t>
  </si>
  <si>
    <t>1701GX53</t>
  </si>
  <si>
    <t>ES111 10W</t>
  </si>
  <si>
    <t>480 / / 560</t>
  </si>
  <si>
    <t>40 / / 47</t>
  </si>
  <si>
    <t>TD26 10W</t>
  </si>
  <si>
    <t>25 / 40 / 140</t>
  </si>
  <si>
    <t>3000 / 4000 / 6000</t>
  </si>
  <si>
    <t>1701GU10</t>
  </si>
  <si>
    <t>1701TD26</t>
  </si>
  <si>
    <t>350 / 380 / 460</t>
  </si>
  <si>
    <t>1970 / 2630 / 3560</t>
  </si>
  <si>
    <t>35 / 38 / 46</t>
  </si>
  <si>
    <t>Halogen MR16</t>
  </si>
  <si>
    <t>Halogen AR111</t>
  </si>
  <si>
    <t>50 / 75</t>
  </si>
  <si>
    <t>6 / 24 / 40</t>
  </si>
  <si>
    <t>900 / 1350</t>
  </si>
  <si>
    <t>Light Energy cost  per year</t>
  </si>
  <si>
    <r>
      <t xml:space="preserve">ROI  LED vs Traditional   </t>
    </r>
    <r>
      <rPr>
        <sz val="12"/>
        <color theme="0" tint="-0.34998626667073579"/>
        <rFont val="Impact"/>
        <family val="2"/>
      </rPr>
      <t>© 2013 BCS bvba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</si>
</sst>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</font>
    <font>
      <sz val="36"/>
      <color theme="0" tint="-0.34998626667073579"/>
      <name val="Impact"/>
      <family val="2"/>
    </font>
    <font>
      <sz val="12"/>
      <color theme="0" tint="-0.34998626667073579"/>
      <name val="Impact"/>
      <family val="2"/>
    </font>
    <font>
      <sz val="24"/>
      <color theme="6" tint="0.39997558519241921"/>
      <name val="Impact"/>
      <family val="2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EBE5E"/>
        <bgColor indexed="64"/>
      </patternFill>
    </fill>
    <fill>
      <patternFill patternType="solid">
        <fgColor rgb="FF83A442"/>
        <bgColor indexed="64"/>
      </patternFill>
    </fill>
    <fill>
      <patternFill patternType="solid">
        <fgColor rgb="FF6B863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7B9CF"/>
        <bgColor indexed="64"/>
      </patternFill>
    </fill>
    <fill>
      <patternFill patternType="solid">
        <fgColor rgb="FF53B0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DDFC7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3" fontId="0" fillId="8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12" borderId="0" xfId="0" applyNumberFormat="1" applyFill="1" applyAlignment="1">
      <alignment horizontal="center"/>
    </xf>
    <xf numFmtId="3" fontId="2" fillId="13" borderId="0" xfId="0" applyNumberFormat="1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1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0" borderId="0" xfId="0" applyAlignment="1">
      <alignment horizontal="left"/>
    </xf>
    <xf numFmtId="3" fontId="0" fillId="17" borderId="0" xfId="0" applyNumberFormat="1" applyFill="1" applyAlignment="1">
      <alignment horizontal="center"/>
    </xf>
    <xf numFmtId="3" fontId="0" fillId="18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4" fillId="19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9" fillId="18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13" fillId="0" borderId="0" xfId="2" applyAlignment="1" applyProtection="1">
      <alignment horizontal="center"/>
    </xf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/>
    <xf numFmtId="14" fontId="0" fillId="0" borderId="0" xfId="0" quotePrefix="1" applyNumberFormat="1" applyAlignment="1">
      <alignment horizontal="center"/>
    </xf>
    <xf numFmtId="1" fontId="0" fillId="20" borderId="0" xfId="1" applyNumberFormat="1" applyFont="1" applyFill="1" applyAlignment="1">
      <alignment horizontal="center"/>
    </xf>
    <xf numFmtId="0" fontId="0" fillId="21" borderId="0" xfId="0" applyFill="1" applyAlignment="1">
      <alignment horizontal="center"/>
    </xf>
    <xf numFmtId="1" fontId="0" fillId="22" borderId="0" xfId="1" applyNumberFormat="1" applyFont="1" applyFill="1" applyAlignment="1">
      <alignment horizontal="center"/>
    </xf>
    <xf numFmtId="1" fontId="0" fillId="23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2" applyAlignment="1" applyProtection="1">
      <alignment horizontal="center"/>
    </xf>
    <xf numFmtId="0" fontId="5" fillId="5" borderId="0" xfId="0" applyFont="1" applyFill="1" applyAlignment="1">
      <alignment horizontal="center" vertical="center" textRotation="90"/>
    </xf>
    <xf numFmtId="0" fontId="5" fillId="2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DE4CF"/>
      <color rgb="FFFDDFC7"/>
      <color rgb="FFACC777"/>
      <color rgb="FF9EBE5E"/>
      <color rgb="FF53B0C9"/>
      <color rgb="FF67B9CF"/>
      <color rgb="FF6B8636"/>
      <color rgb="FF83A442"/>
      <color rgb="FF6DAF7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gradFill flip="none" rotWithShape="1">
              <a:gsLst>
                <a:gs pos="55000">
                  <a:srgbClr val="9BBB59">
                    <a:lumMod val="60000"/>
                    <a:lumOff val="40000"/>
                  </a:srgbClr>
                </a:gs>
                <a:gs pos="50000">
                  <a:srgbClr val="ACC777"/>
                </a:gs>
              </a:gsLst>
              <a:lin ang="10800000" scaled="1"/>
              <a:tileRect/>
            </a:gradFill>
          </c:spPr>
          <c:cat>
            <c:strRef>
              <c:f>Sheet1!$E$30:$E$35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EOL</c:v>
                </c:pt>
              </c:strCache>
            </c:strRef>
          </c:cat>
          <c:val>
            <c:numRef>
              <c:f>Sheet1!$F$30:$F$35</c:f>
              <c:numCache>
                <c:formatCode>0,00</c:formatCode>
                <c:ptCount val="6"/>
                <c:pt idx="0">
                  <c:v>-744.36130000000048</c:v>
                </c:pt>
                <c:pt idx="1">
                  <c:v>4761.277399999999</c:v>
                </c:pt>
                <c:pt idx="2">
                  <c:v>10266.916099999999</c:v>
                </c:pt>
                <c:pt idx="3">
                  <c:v>15772.554799999998</c:v>
                </c:pt>
                <c:pt idx="4">
                  <c:v>21278.193499999998</c:v>
                </c:pt>
                <c:pt idx="5" formatCode="#.##0">
                  <c:v>67041.25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49760"/>
        <c:axId val="176218496"/>
      </c:areaChart>
      <c:catAx>
        <c:axId val="1497497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1920000"/>
          <a:lstStyle/>
          <a:p>
            <a:pPr>
              <a:defRPr/>
            </a:pPr>
            <a:endParaRPr lang="en-US"/>
          </a:p>
        </c:txPr>
        <c:crossAx val="176218496"/>
        <c:crosses val="autoZero"/>
        <c:auto val="1"/>
        <c:lblAlgn val="ctr"/>
        <c:lblOffset val="100"/>
        <c:noMultiLvlLbl val="0"/>
      </c:catAx>
      <c:valAx>
        <c:axId val="176218496"/>
        <c:scaling>
          <c:orientation val="minMax"/>
        </c:scaling>
        <c:delete val="0"/>
        <c:axPos val="l"/>
        <c:majorGridlines/>
        <c:numFmt formatCode="[$€-813]#,##0" sourceLinked="0"/>
        <c:majorTickMark val="none"/>
        <c:minorTickMark val="none"/>
        <c:tickLblPos val="nextTo"/>
        <c:crossAx val="149749760"/>
        <c:crosses val="autoZero"/>
        <c:crossBetween val="midCat"/>
      </c:valAx>
    </c:plotArea>
    <c:plotVisOnly val="1"/>
    <c:dispBlanksAs val="gap"/>
    <c:showDLblsOverMax val="0"/>
  </c:chart>
  <c:spPr>
    <a:gradFill flip="none" rotWithShape="1">
      <a:gsLst>
        <a:gs pos="27000">
          <a:schemeClr val="accent6">
            <a:lumMod val="60000"/>
            <a:lumOff val="40000"/>
          </a:schemeClr>
        </a:gs>
        <a:gs pos="50000">
          <a:srgbClr val="9CB86E"/>
        </a:gs>
        <a:gs pos="100000">
          <a:srgbClr val="156B13"/>
        </a:gs>
      </a:gsLst>
      <a:lin ang="18900000" scaled="1"/>
      <a:tileRect/>
    </a:gradFill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28</xdr:row>
      <xdr:rowOff>19049</xdr:rowOff>
    </xdr:from>
    <xdr:to>
      <xdr:col>13</xdr:col>
      <xdr:colOff>9526</xdr:colOff>
      <xdr:row>39</xdr:row>
      <xdr:rowOff>178594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285750</xdr:colOff>
      <xdr:row>36</xdr:row>
      <xdr:rowOff>33655</xdr:rowOff>
    </xdr:from>
    <xdr:to>
      <xdr:col>3</xdr:col>
      <xdr:colOff>428625</xdr:colOff>
      <xdr:row>38</xdr:row>
      <xdr:rowOff>90617</xdr:rowOff>
    </xdr:to>
    <xdr:pic>
      <xdr:nvPicPr>
        <xdr:cNvPr id="5" name="Picture 4" descr="SoliviLogoKlein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0" y="7034530"/>
          <a:ext cx="2085975" cy="437962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0</xdr:row>
      <xdr:rowOff>57150</xdr:rowOff>
    </xdr:from>
    <xdr:to>
      <xdr:col>13</xdr:col>
      <xdr:colOff>1453501</xdr:colOff>
      <xdr:row>0</xdr:row>
      <xdr:rowOff>314325</xdr:rowOff>
    </xdr:to>
    <xdr:pic>
      <xdr:nvPicPr>
        <xdr:cNvPr id="6" name="Picture 5" descr="SoliviLogoKlein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05925" y="57150"/>
          <a:ext cx="1224901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olivi.be/" TargetMode="External"/><Relationship Id="rId1" Type="http://schemas.openxmlformats.org/officeDocument/2006/relationships/hyperlink" Target="http://www.solivi.be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115" zoomScaleNormal="115" workbookViewId="0">
      <selection sqref="A1:M1"/>
    </sheetView>
  </sheetViews>
  <sheetFormatPr defaultRowHeight="15" x14ac:dyDescent="0.25"/>
  <cols>
    <col min="1" max="1" width="3.7109375" customWidth="1"/>
    <col min="2" max="2" width="27" style="1" customWidth="1"/>
    <col min="3" max="3" width="2.140625" style="1" customWidth="1"/>
    <col min="4" max="4" width="15.42578125" style="2" bestFit="1" customWidth="1"/>
    <col min="5" max="5" width="4.7109375" style="2" customWidth="1"/>
    <col min="6" max="6" width="15.28515625" style="2" bestFit="1" customWidth="1"/>
    <col min="7" max="7" width="2.85546875" style="30" customWidth="1"/>
    <col min="8" max="8" width="7.85546875" customWidth="1"/>
    <col min="9" max="9" width="11.7109375" style="10" bestFit="1" customWidth="1"/>
    <col min="10" max="10" width="14.85546875" style="2" customWidth="1"/>
    <col min="11" max="11" width="14.42578125" style="2" bestFit="1" customWidth="1"/>
    <col min="12" max="12" width="10.85546875" style="2" bestFit="1" customWidth="1"/>
    <col min="13" max="13" width="6.140625" style="35" bestFit="1" customWidth="1"/>
    <col min="14" max="14" width="26.28515625" style="35" customWidth="1"/>
    <col min="15" max="15" width="10.85546875" style="35" bestFit="1" customWidth="1"/>
    <col min="16" max="16" width="13" style="35" bestFit="1" customWidth="1"/>
    <col min="17" max="18" width="11.140625" style="35" bestFit="1" customWidth="1"/>
    <col min="19" max="20" width="11.5703125" style="35" bestFit="1" customWidth="1"/>
    <col min="21" max="21" width="10.85546875" style="35" bestFit="1" customWidth="1"/>
    <col min="22" max="23" width="16.5703125" style="35" bestFit="1" customWidth="1"/>
    <col min="24" max="24" width="16.5703125" bestFit="1" customWidth="1"/>
  </cols>
  <sheetData>
    <row r="1" spans="1:24" ht="45.75" customHeight="1" x14ac:dyDescent="0.65">
      <c r="A1" s="49" t="s">
        <v>111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34" t="str">
        <f>A36</f>
        <v>www.solivi.be</v>
      </c>
      <c r="O1" s="47" t="s">
        <v>70</v>
      </c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25">
      <c r="A2" s="45"/>
      <c r="B2" s="45"/>
      <c r="C2" s="45"/>
      <c r="D2" s="3" t="s">
        <v>0</v>
      </c>
      <c r="E2" s="51"/>
      <c r="F2" s="4" t="s">
        <v>1</v>
      </c>
      <c r="I2" s="48" t="s">
        <v>63</v>
      </c>
      <c r="J2" s="48"/>
      <c r="K2" s="48"/>
      <c r="L2" s="48"/>
      <c r="M2" s="48"/>
      <c r="N2" s="43"/>
      <c r="O2" s="3" t="s">
        <v>87</v>
      </c>
      <c r="P2" s="3" t="s">
        <v>88</v>
      </c>
      <c r="Q2" s="3" t="s">
        <v>77</v>
      </c>
      <c r="R2" s="3" t="s">
        <v>79</v>
      </c>
      <c r="S2" s="3" t="s">
        <v>81</v>
      </c>
      <c r="T2" s="3" t="s">
        <v>82</v>
      </c>
      <c r="U2" s="3" t="s">
        <v>90</v>
      </c>
      <c r="V2" s="3" t="s">
        <v>93</v>
      </c>
      <c r="W2" s="3" t="s">
        <v>100</v>
      </c>
      <c r="X2" s="3" t="s">
        <v>101</v>
      </c>
    </row>
    <row r="3" spans="1:24" x14ac:dyDescent="0.25">
      <c r="A3" s="57" t="s">
        <v>16</v>
      </c>
      <c r="B3" s="1" t="s">
        <v>2</v>
      </c>
      <c r="C3" s="45"/>
      <c r="D3" s="33" t="s">
        <v>65</v>
      </c>
      <c r="E3" s="51"/>
      <c r="F3" s="33" t="s">
        <v>66</v>
      </c>
      <c r="G3" s="57" t="s">
        <v>61</v>
      </c>
      <c r="I3" s="39" t="s">
        <v>55</v>
      </c>
      <c r="J3" s="40" t="s">
        <v>105</v>
      </c>
      <c r="K3" s="41" t="s">
        <v>106</v>
      </c>
      <c r="L3" s="41" t="s">
        <v>56</v>
      </c>
      <c r="M3" s="42" t="s">
        <v>57</v>
      </c>
      <c r="N3" s="44" t="str">
        <f>B3</f>
        <v>Type</v>
      </c>
      <c r="O3" s="35" t="s">
        <v>72</v>
      </c>
      <c r="P3" s="35" t="s">
        <v>75</v>
      </c>
      <c r="Q3" s="35" t="s">
        <v>78</v>
      </c>
      <c r="R3" s="35" t="s">
        <v>80</v>
      </c>
      <c r="S3" s="35" t="s">
        <v>84</v>
      </c>
      <c r="T3" s="35" t="s">
        <v>83</v>
      </c>
      <c r="U3" s="35" t="s">
        <v>85</v>
      </c>
      <c r="V3" s="35" t="s">
        <v>86</v>
      </c>
      <c r="W3" s="35" t="s">
        <v>94</v>
      </c>
      <c r="X3" s="35" t="s">
        <v>97</v>
      </c>
    </row>
    <row r="4" spans="1:24" x14ac:dyDescent="0.25">
      <c r="A4" s="57"/>
      <c r="B4" s="1" t="s">
        <v>27</v>
      </c>
      <c r="C4" s="45"/>
      <c r="D4" s="17">
        <v>120</v>
      </c>
      <c r="E4" s="51"/>
      <c r="F4" s="17">
        <v>38</v>
      </c>
      <c r="G4" s="57"/>
      <c r="H4" t="s">
        <v>28</v>
      </c>
      <c r="I4" s="10">
        <v>270</v>
      </c>
      <c r="J4" s="2">
        <v>38</v>
      </c>
      <c r="K4" s="38" t="s">
        <v>108</v>
      </c>
      <c r="L4" s="35">
        <v>360</v>
      </c>
      <c r="M4" s="2">
        <v>60</v>
      </c>
      <c r="N4" s="24" t="str">
        <f>B4&amp; " "&amp;H4</f>
        <v>Beam angle °</v>
      </c>
      <c r="O4" s="35">
        <v>45</v>
      </c>
      <c r="P4" s="35">
        <v>45</v>
      </c>
      <c r="Q4" s="35">
        <v>120</v>
      </c>
      <c r="R4" s="35">
        <v>120</v>
      </c>
      <c r="S4" s="35">
        <v>120</v>
      </c>
      <c r="T4" s="35">
        <v>120</v>
      </c>
      <c r="U4" s="35" t="s">
        <v>89</v>
      </c>
      <c r="V4" s="35" t="s">
        <v>89</v>
      </c>
      <c r="W4" s="35">
        <v>40</v>
      </c>
      <c r="X4" s="35" t="s">
        <v>98</v>
      </c>
    </row>
    <row r="5" spans="1:24" x14ac:dyDescent="0.25">
      <c r="A5" s="57"/>
      <c r="B5" s="1" t="s">
        <v>29</v>
      </c>
      <c r="C5" s="45"/>
      <c r="D5" s="17">
        <v>6500</v>
      </c>
      <c r="E5" s="51"/>
      <c r="F5" s="17">
        <v>4000</v>
      </c>
      <c r="G5" s="57"/>
      <c r="H5" t="s">
        <v>30</v>
      </c>
      <c r="I5" s="10">
        <v>2800</v>
      </c>
      <c r="J5" s="2">
        <v>2800</v>
      </c>
      <c r="K5" s="35">
        <v>2900</v>
      </c>
      <c r="L5" s="32" t="s">
        <v>69</v>
      </c>
      <c r="M5" s="2">
        <v>3000</v>
      </c>
      <c r="N5" s="24" t="str">
        <f t="shared" ref="N5:N14" si="0">B5&amp; " "&amp;H5</f>
        <v>Temperature K</v>
      </c>
      <c r="O5" s="35" t="s">
        <v>76</v>
      </c>
      <c r="P5" s="35" t="s">
        <v>76</v>
      </c>
      <c r="Q5" s="35" t="s">
        <v>76</v>
      </c>
      <c r="R5" s="35" t="s">
        <v>76</v>
      </c>
      <c r="S5" s="35" t="s">
        <v>76</v>
      </c>
      <c r="T5" s="35" t="s">
        <v>76</v>
      </c>
      <c r="U5" s="35" t="s">
        <v>76</v>
      </c>
      <c r="V5" s="35" t="s">
        <v>99</v>
      </c>
      <c r="W5" s="35" t="s">
        <v>99</v>
      </c>
      <c r="X5" s="35" t="s">
        <v>99</v>
      </c>
    </row>
    <row r="6" spans="1:24" x14ac:dyDescent="0.25">
      <c r="A6" s="57"/>
      <c r="B6" s="1" t="s">
        <v>32</v>
      </c>
      <c r="C6" s="45"/>
      <c r="D6" s="17"/>
      <c r="E6" s="51"/>
      <c r="F6" s="17"/>
      <c r="G6" s="57"/>
      <c r="H6" t="s">
        <v>31</v>
      </c>
      <c r="I6" s="10">
        <v>710</v>
      </c>
      <c r="J6" s="2">
        <v>820</v>
      </c>
      <c r="K6" s="35" t="s">
        <v>109</v>
      </c>
      <c r="L6" s="35" t="s">
        <v>71</v>
      </c>
      <c r="M6" s="2">
        <v>5200</v>
      </c>
      <c r="N6" s="24" t="str">
        <f t="shared" si="0"/>
        <v>Lumen Light output Lm</v>
      </c>
      <c r="O6" s="35" t="s">
        <v>73</v>
      </c>
      <c r="P6" s="35" t="s">
        <v>73</v>
      </c>
      <c r="Q6" s="35">
        <v>1050</v>
      </c>
      <c r="R6" s="35">
        <v>1330</v>
      </c>
      <c r="S6" s="35">
        <v>1500</v>
      </c>
      <c r="T6" s="35">
        <v>1900</v>
      </c>
      <c r="U6" s="35" t="s">
        <v>91</v>
      </c>
      <c r="V6" s="35" t="s">
        <v>102</v>
      </c>
      <c r="W6" s="35" t="s">
        <v>95</v>
      </c>
      <c r="X6" s="35" t="s">
        <v>95</v>
      </c>
    </row>
    <row r="7" spans="1:24" x14ac:dyDescent="0.25">
      <c r="A7" s="57"/>
      <c r="B7" s="1" t="s">
        <v>52</v>
      </c>
      <c r="C7" s="45"/>
      <c r="D7" s="17"/>
      <c r="E7" s="51"/>
      <c r="F7" s="17"/>
      <c r="G7" s="57"/>
      <c r="H7" t="s">
        <v>53</v>
      </c>
      <c r="I7" s="10">
        <v>11.83</v>
      </c>
      <c r="J7" s="2">
        <v>16.399999999999999</v>
      </c>
      <c r="K7" s="35">
        <v>18</v>
      </c>
      <c r="L7" s="35" t="s">
        <v>74</v>
      </c>
      <c r="M7" s="2">
        <v>71</v>
      </c>
      <c r="N7" s="24" t="str">
        <f t="shared" si="0"/>
        <v>Lumen per Watt Lm/W</v>
      </c>
      <c r="O7" s="35">
        <v>52</v>
      </c>
      <c r="P7" s="35">
        <v>52</v>
      </c>
      <c r="Q7" s="35">
        <v>53</v>
      </c>
      <c r="R7" s="35">
        <v>53</v>
      </c>
      <c r="S7" s="35">
        <v>83</v>
      </c>
      <c r="T7" s="35">
        <v>86</v>
      </c>
      <c r="U7" s="35" t="s">
        <v>92</v>
      </c>
      <c r="V7" s="35" t="s">
        <v>104</v>
      </c>
      <c r="W7" s="35" t="s">
        <v>96</v>
      </c>
      <c r="X7" s="35" t="s">
        <v>96</v>
      </c>
    </row>
    <row r="8" spans="1:24" x14ac:dyDescent="0.25">
      <c r="A8" s="57"/>
      <c r="B8" s="1" t="s">
        <v>35</v>
      </c>
      <c r="C8" s="45"/>
      <c r="D8" s="17">
        <v>1400</v>
      </c>
      <c r="E8" s="51"/>
      <c r="F8" s="17"/>
      <c r="G8" s="57"/>
      <c r="H8" t="s">
        <v>36</v>
      </c>
      <c r="K8" s="35"/>
      <c r="M8" s="2"/>
      <c r="N8" s="24" t="str">
        <f t="shared" si="0"/>
        <v>Lux Light output Lux</v>
      </c>
      <c r="V8" s="35" t="s">
        <v>103</v>
      </c>
      <c r="X8" s="35"/>
    </row>
    <row r="9" spans="1:24" x14ac:dyDescent="0.25">
      <c r="A9" s="57"/>
      <c r="B9" s="1" t="s">
        <v>33</v>
      </c>
      <c r="C9" s="45"/>
      <c r="D9" s="17">
        <v>90</v>
      </c>
      <c r="E9" s="51"/>
      <c r="F9" s="17"/>
      <c r="G9" s="57"/>
      <c r="H9" t="s">
        <v>34</v>
      </c>
      <c r="K9" s="35"/>
      <c r="M9" s="2"/>
      <c r="N9" s="24" t="str">
        <f t="shared" si="0"/>
        <v>Color Rendering Index CRI</v>
      </c>
      <c r="X9" s="35"/>
    </row>
    <row r="10" spans="1:24" x14ac:dyDescent="0.25">
      <c r="A10" s="57"/>
      <c r="B10" s="1" t="s">
        <v>3</v>
      </c>
      <c r="C10" s="45"/>
      <c r="D10" s="20">
        <v>25</v>
      </c>
      <c r="E10" s="51"/>
      <c r="F10" s="20">
        <v>58</v>
      </c>
      <c r="G10" s="30" t="s">
        <v>59</v>
      </c>
      <c r="H10" t="s">
        <v>4</v>
      </c>
      <c r="I10" s="10">
        <v>60</v>
      </c>
      <c r="J10" s="2">
        <v>50</v>
      </c>
      <c r="K10" s="35" t="s">
        <v>107</v>
      </c>
      <c r="L10" s="32" t="s">
        <v>67</v>
      </c>
      <c r="M10" s="2">
        <v>70</v>
      </c>
      <c r="N10" s="24" t="str">
        <f t="shared" si="0"/>
        <v>Power per bulb Watt</v>
      </c>
      <c r="O10" s="35">
        <v>6</v>
      </c>
      <c r="P10" s="35">
        <v>6</v>
      </c>
      <c r="Q10" s="35">
        <v>20</v>
      </c>
      <c r="R10" s="35">
        <v>25</v>
      </c>
      <c r="S10" s="35">
        <v>18</v>
      </c>
      <c r="T10" s="35">
        <v>22</v>
      </c>
      <c r="U10" s="35">
        <v>12</v>
      </c>
      <c r="V10" s="35">
        <v>10</v>
      </c>
      <c r="W10" s="35">
        <v>10</v>
      </c>
      <c r="X10" s="35">
        <v>10</v>
      </c>
    </row>
    <row r="11" spans="1:24" x14ac:dyDescent="0.25">
      <c r="A11" s="57"/>
      <c r="B11" s="1" t="s">
        <v>5</v>
      </c>
      <c r="C11" s="45"/>
      <c r="D11" s="21">
        <v>125</v>
      </c>
      <c r="E11" s="51"/>
      <c r="F11" s="21">
        <v>12</v>
      </c>
      <c r="G11" s="30" t="s">
        <v>59</v>
      </c>
      <c r="H11" t="s">
        <v>6</v>
      </c>
      <c r="I11" s="10">
        <v>3</v>
      </c>
      <c r="J11" s="2">
        <v>6</v>
      </c>
      <c r="K11" s="35">
        <v>12</v>
      </c>
      <c r="L11" s="36" t="s">
        <v>68</v>
      </c>
      <c r="M11" s="2">
        <v>24</v>
      </c>
      <c r="N11" s="24" t="str">
        <f t="shared" si="0"/>
        <v>Cost per bulb €</v>
      </c>
      <c r="O11" s="35">
        <v>33</v>
      </c>
      <c r="P11" s="35">
        <v>37</v>
      </c>
      <c r="Q11" s="35">
        <v>80</v>
      </c>
      <c r="R11" s="35">
        <v>102</v>
      </c>
      <c r="S11" s="35">
        <v>80</v>
      </c>
      <c r="T11" s="35">
        <v>102</v>
      </c>
      <c r="U11" s="35">
        <v>89</v>
      </c>
      <c r="V11" s="35">
        <v>80</v>
      </c>
      <c r="W11" s="35">
        <v>85</v>
      </c>
      <c r="X11" s="35">
        <v>110</v>
      </c>
    </row>
    <row r="12" spans="1:24" x14ac:dyDescent="0.25">
      <c r="A12" s="57"/>
      <c r="B12" s="1" t="s">
        <v>7</v>
      </c>
      <c r="C12" s="45"/>
      <c r="D12" s="22">
        <v>50000</v>
      </c>
      <c r="E12" s="51"/>
      <c r="F12" s="21">
        <v>2500</v>
      </c>
      <c r="G12" s="30" t="s">
        <v>59</v>
      </c>
      <c r="H12" t="s">
        <v>8</v>
      </c>
      <c r="I12" s="10">
        <v>1800</v>
      </c>
      <c r="J12" s="2">
        <v>2000</v>
      </c>
      <c r="K12" s="35">
        <v>1000</v>
      </c>
      <c r="L12" s="2">
        <v>15000</v>
      </c>
      <c r="M12" s="2">
        <v>10000</v>
      </c>
      <c r="N12" s="24" t="str">
        <f t="shared" si="0"/>
        <v>Rated lifetime hours</v>
      </c>
      <c r="O12" s="35">
        <v>50000</v>
      </c>
      <c r="P12" s="35">
        <v>50000</v>
      </c>
      <c r="Q12" s="35">
        <v>50000</v>
      </c>
      <c r="R12" s="35">
        <v>50000</v>
      </c>
      <c r="S12" s="35">
        <v>50000</v>
      </c>
      <c r="T12" s="35">
        <v>50000</v>
      </c>
      <c r="U12" s="35">
        <v>50000</v>
      </c>
      <c r="V12" s="35">
        <v>25000</v>
      </c>
      <c r="W12" s="35">
        <v>20000</v>
      </c>
      <c r="X12" s="35">
        <v>20000</v>
      </c>
    </row>
    <row r="13" spans="1:24" x14ac:dyDescent="0.25">
      <c r="A13" s="57"/>
      <c r="B13" s="1" t="s">
        <v>14</v>
      </c>
      <c r="C13" s="45"/>
      <c r="D13" s="23">
        <v>50</v>
      </c>
      <c r="E13" s="52"/>
      <c r="F13" s="21">
        <v>50</v>
      </c>
      <c r="G13" s="30" t="s">
        <v>59</v>
      </c>
      <c r="H13" t="s">
        <v>15</v>
      </c>
      <c r="I13" s="50"/>
      <c r="J13" s="50"/>
      <c r="K13" s="50"/>
      <c r="L13" s="50"/>
      <c r="M13" s="50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x14ac:dyDescent="0.25">
      <c r="A14" s="57"/>
      <c r="B14" s="1" t="s">
        <v>13</v>
      </c>
      <c r="C14" s="45"/>
      <c r="D14" s="59">
        <v>45</v>
      </c>
      <c r="E14" s="60"/>
      <c r="F14" s="61"/>
      <c r="G14" s="30" t="s">
        <v>59</v>
      </c>
      <c r="H14" t="s">
        <v>6</v>
      </c>
      <c r="I14" s="10">
        <v>10</v>
      </c>
      <c r="J14" s="2">
        <v>10</v>
      </c>
      <c r="K14" s="35">
        <v>10</v>
      </c>
      <c r="L14" s="32">
        <v>45</v>
      </c>
      <c r="M14" s="2">
        <v>15</v>
      </c>
      <c r="N14" s="24" t="str">
        <f t="shared" si="0"/>
        <v>Bulb Replacement cost  €</v>
      </c>
      <c r="O14" s="35">
        <v>10</v>
      </c>
      <c r="P14" s="35">
        <v>10</v>
      </c>
      <c r="Q14" s="35">
        <v>15</v>
      </c>
      <c r="R14" s="35">
        <v>15</v>
      </c>
      <c r="S14" s="35">
        <v>15</v>
      </c>
      <c r="T14" s="35">
        <v>15</v>
      </c>
      <c r="U14" s="35">
        <v>23</v>
      </c>
      <c r="V14" s="35">
        <v>23</v>
      </c>
      <c r="W14" s="35">
        <v>23</v>
      </c>
      <c r="X14" s="35">
        <v>23</v>
      </c>
    </row>
    <row r="15" spans="1:24" x14ac:dyDescent="0.25">
      <c r="A15" s="57"/>
      <c r="B15" s="1" t="s">
        <v>9</v>
      </c>
      <c r="C15" s="45"/>
      <c r="D15" s="58">
        <v>12</v>
      </c>
      <c r="E15" s="58"/>
      <c r="F15" s="58"/>
      <c r="G15" s="30" t="s">
        <v>59</v>
      </c>
      <c r="H15" t="s">
        <v>8</v>
      </c>
      <c r="I15" s="50"/>
      <c r="J15" s="50"/>
      <c r="K15" s="50"/>
      <c r="L15" s="50"/>
      <c r="M15" s="50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5">
      <c r="A16" s="57"/>
      <c r="B16" s="1" t="s">
        <v>10</v>
      </c>
      <c r="C16" s="45"/>
      <c r="D16" s="58">
        <v>313</v>
      </c>
      <c r="E16" s="58"/>
      <c r="F16" s="58"/>
      <c r="G16" s="30" t="s">
        <v>59</v>
      </c>
      <c r="H16" t="s">
        <v>11</v>
      </c>
      <c r="I16" s="50"/>
      <c r="J16" s="50"/>
      <c r="K16" s="50"/>
      <c r="L16" s="50"/>
      <c r="M16" s="5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x14ac:dyDescent="0.25">
      <c r="A17" s="57"/>
      <c r="B17" s="1" t="s">
        <v>25</v>
      </c>
      <c r="C17" s="45"/>
      <c r="D17" s="58">
        <v>2500</v>
      </c>
      <c r="E17" s="58"/>
      <c r="F17" s="58"/>
      <c r="G17" s="30" t="s">
        <v>59</v>
      </c>
      <c r="H17" t="s">
        <v>62</v>
      </c>
      <c r="I17" s="50"/>
      <c r="J17" s="50"/>
      <c r="K17" s="50"/>
      <c r="L17" s="50"/>
      <c r="M17" s="50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x14ac:dyDescent="0.25">
      <c r="A18" s="57"/>
      <c r="B18" s="1" t="s">
        <v>26</v>
      </c>
      <c r="C18" s="45"/>
      <c r="D18" s="17">
        <v>1</v>
      </c>
      <c r="E18" s="18"/>
      <c r="F18" s="17">
        <v>45</v>
      </c>
      <c r="G18" s="30" t="s">
        <v>59</v>
      </c>
      <c r="H18" t="s">
        <v>21</v>
      </c>
      <c r="I18" s="10">
        <v>30</v>
      </c>
      <c r="J18" s="2">
        <v>30</v>
      </c>
      <c r="K18" s="2">
        <v>45</v>
      </c>
      <c r="L18" s="2">
        <v>15</v>
      </c>
      <c r="M18" s="35">
        <v>30</v>
      </c>
      <c r="N18" s="24" t="str">
        <f>B18</f>
        <v>Cooling % used for bulb heat</v>
      </c>
      <c r="O18" s="35">
        <v>1</v>
      </c>
      <c r="P18" s="35">
        <v>1</v>
      </c>
      <c r="Q18" s="35">
        <v>1</v>
      </c>
      <c r="R18" s="35">
        <v>1</v>
      </c>
      <c r="S18" s="35">
        <v>1</v>
      </c>
      <c r="T18" s="35">
        <v>1</v>
      </c>
      <c r="U18" s="35">
        <v>3</v>
      </c>
      <c r="V18" s="35">
        <v>3</v>
      </c>
      <c r="W18" s="35">
        <v>3</v>
      </c>
      <c r="X18" s="35">
        <v>3</v>
      </c>
    </row>
    <row r="19" spans="1:24" x14ac:dyDescent="0.25">
      <c r="A19" s="57"/>
      <c r="B19" s="1" t="s">
        <v>12</v>
      </c>
      <c r="C19" s="45"/>
      <c r="D19" s="58">
        <v>0.18029999999999999</v>
      </c>
      <c r="E19" s="58"/>
      <c r="F19" s="58"/>
      <c r="G19" s="30" t="s">
        <v>59</v>
      </c>
      <c r="H19" t="s">
        <v>6</v>
      </c>
      <c r="I19" s="16" t="s">
        <v>58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5.25" customHeight="1" x14ac:dyDescent="0.25">
      <c r="A20" s="45"/>
      <c r="B20" s="45"/>
      <c r="C20" s="45"/>
      <c r="D20" s="45"/>
      <c r="E20" s="45"/>
      <c r="F20" s="45"/>
      <c r="G20" s="45"/>
      <c r="H20" s="45"/>
      <c r="I20" s="1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x14ac:dyDescent="0.25">
      <c r="A21" s="55" t="s">
        <v>51</v>
      </c>
      <c r="B21" s="1" t="s">
        <v>110</v>
      </c>
      <c r="C21" s="45"/>
      <c r="D21" s="26">
        <f>D10*D13*D15*D16*D19/1000</f>
        <v>846.50850000000003</v>
      </c>
      <c r="E21" s="31" t="s">
        <v>60</v>
      </c>
      <c r="F21" s="26">
        <f>F10*F13*D15*D16*D19/1000</f>
        <v>1963.8997199999999</v>
      </c>
      <c r="G21" s="53"/>
      <c r="H21" t="s">
        <v>6</v>
      </c>
      <c r="I21" s="14">
        <f>D21-F21</f>
        <v>-1117.39122</v>
      </c>
      <c r="J21" s="46" t="str">
        <f>B21</f>
        <v>Light Energy cost  per year</v>
      </c>
      <c r="K21" s="46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x14ac:dyDescent="0.25">
      <c r="A22" s="55"/>
      <c r="B22" s="1" t="s">
        <v>22</v>
      </c>
      <c r="C22" s="45"/>
      <c r="D22" s="25">
        <f>D15*D16*D17*D18/100*D19/1000</f>
        <v>16.930169999999997</v>
      </c>
      <c r="E22" s="25" t="s">
        <v>60</v>
      </c>
      <c r="F22" s="25">
        <f>D15*D16*D17*F18/100*D19/1000</f>
        <v>761.85764999999992</v>
      </c>
      <c r="G22" s="53"/>
      <c r="H22" t="s">
        <v>6</v>
      </c>
      <c r="I22" s="14">
        <f t="shared" ref="I22:I25" si="1">D22-F22</f>
        <v>-744.92747999999995</v>
      </c>
      <c r="J22" s="46" t="str">
        <f t="shared" ref="J22:J25" si="2">B22</f>
        <v>Cooling Energy cost per year</v>
      </c>
      <c r="K22" s="46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x14ac:dyDescent="0.25">
      <c r="A23" s="55"/>
      <c r="B23" s="1" t="s">
        <v>23</v>
      </c>
      <c r="C23" s="45"/>
      <c r="D23" s="27">
        <f>D13*D14/D27</f>
        <v>169.01999999999998</v>
      </c>
      <c r="E23" s="27" t="s">
        <v>60</v>
      </c>
      <c r="F23" s="27">
        <f>F13*D14/F27</f>
        <v>3380.4</v>
      </c>
      <c r="G23" s="53"/>
      <c r="H23" t="s">
        <v>6</v>
      </c>
      <c r="I23" s="13">
        <f t="shared" si="1"/>
        <v>-3211.38</v>
      </c>
      <c r="J23" s="46" t="str">
        <f t="shared" si="2"/>
        <v>Manpower cost per year</v>
      </c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x14ac:dyDescent="0.25">
      <c r="A24" s="55"/>
      <c r="B24" s="1" t="s">
        <v>24</v>
      </c>
      <c r="C24" s="45"/>
      <c r="D24" s="28">
        <f>D13*D11/D27</f>
        <v>469.5</v>
      </c>
      <c r="E24" s="28" t="s">
        <v>60</v>
      </c>
      <c r="F24" s="28">
        <f>F13*F11/F27</f>
        <v>901.43999999999994</v>
      </c>
      <c r="G24" s="53"/>
      <c r="H24" t="s">
        <v>6</v>
      </c>
      <c r="I24" s="12">
        <f t="shared" si="1"/>
        <v>-431.93999999999994</v>
      </c>
      <c r="J24" s="46" t="str">
        <f t="shared" si="2"/>
        <v>Material cost per year</v>
      </c>
      <c r="K24" s="46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x14ac:dyDescent="0.25">
      <c r="A25" s="55"/>
      <c r="B25" s="1" t="s">
        <v>20</v>
      </c>
      <c r="C25" s="45"/>
      <c r="D25" s="29">
        <f>SUM(D21:D24)</f>
        <v>1501.95867</v>
      </c>
      <c r="E25" s="29" t="s">
        <v>60</v>
      </c>
      <c r="F25" s="29">
        <f>SUM(F21:F24)</f>
        <v>7007.5973699999995</v>
      </c>
      <c r="G25" s="53"/>
      <c r="H25" t="s">
        <v>6</v>
      </c>
      <c r="I25" s="11">
        <f t="shared" si="1"/>
        <v>-5505.6386999999995</v>
      </c>
      <c r="J25" s="46" t="str">
        <f t="shared" si="2"/>
        <v xml:space="preserve">Yearly cost </v>
      </c>
      <c r="K25" s="46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5.2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15" customHeight="1" x14ac:dyDescent="0.25">
      <c r="A27" s="56" t="s">
        <v>40</v>
      </c>
      <c r="B27" s="1" t="s">
        <v>18</v>
      </c>
      <c r="C27" s="45"/>
      <c r="D27" s="5">
        <f>D12/D15/D16</f>
        <v>13.312034078807242</v>
      </c>
      <c r="E27" s="8" t="s">
        <v>60</v>
      </c>
      <c r="F27" s="5">
        <f>F12/D15/D16</f>
        <v>0.66560170394036211</v>
      </c>
      <c r="H27" t="s">
        <v>17</v>
      </c>
      <c r="I27" s="50"/>
      <c r="J27" s="50"/>
      <c r="K27" s="50"/>
      <c r="L27" s="50"/>
      <c r="M27" s="50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x14ac:dyDescent="0.25">
      <c r="A28" s="56"/>
      <c r="B28" s="1" t="s">
        <v>19</v>
      </c>
      <c r="C28" s="45"/>
      <c r="D28" s="2">
        <f>INT((F25-D25)/(D11*D13-F11*F13)*12)</f>
        <v>11</v>
      </c>
      <c r="E28" s="45"/>
      <c r="F28" s="45"/>
      <c r="G28" s="45"/>
      <c r="H28" t="s">
        <v>37</v>
      </c>
      <c r="I28" s="50"/>
      <c r="J28" s="50"/>
      <c r="K28" s="50"/>
      <c r="L28" s="50"/>
      <c r="M28" s="50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x14ac:dyDescent="0.25">
      <c r="A29" s="56"/>
      <c r="B29" s="1" t="s">
        <v>39</v>
      </c>
      <c r="C29" s="45"/>
      <c r="D29" s="8">
        <f>F25-D25</f>
        <v>5505.6386999999995</v>
      </c>
      <c r="H29" t="s">
        <v>6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x14ac:dyDescent="0.25">
      <c r="A30" s="56"/>
      <c r="B30" s="1" t="s">
        <v>38</v>
      </c>
      <c r="C30" s="45"/>
      <c r="D30" s="11">
        <f>$D$11*$D$13-D29</f>
        <v>744.36130000000048</v>
      </c>
      <c r="E30" s="7" t="s">
        <v>45</v>
      </c>
      <c r="F30" s="6">
        <f>-D30</f>
        <v>-744.36130000000048</v>
      </c>
      <c r="H30" t="s">
        <v>6</v>
      </c>
      <c r="J30" s="5"/>
      <c r="K30" s="19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x14ac:dyDescent="0.25">
      <c r="A31" s="56"/>
      <c r="B31" s="1" t="s">
        <v>41</v>
      </c>
      <c r="C31" s="45"/>
      <c r="D31" s="12">
        <f>D30-D29</f>
        <v>-4761.277399999999</v>
      </c>
      <c r="E31" s="7" t="s">
        <v>46</v>
      </c>
      <c r="F31" s="6">
        <f t="shared" ref="F31:F34" si="3">-D31</f>
        <v>4761.277399999999</v>
      </c>
      <c r="H31" t="s">
        <v>6</v>
      </c>
      <c r="J31" s="5"/>
      <c r="K31" s="19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x14ac:dyDescent="0.25">
      <c r="A32" s="56"/>
      <c r="B32" s="1" t="s">
        <v>42</v>
      </c>
      <c r="C32" s="45"/>
      <c r="D32" s="13">
        <f>D31-D29</f>
        <v>-10266.916099999999</v>
      </c>
      <c r="E32" s="7" t="s">
        <v>47</v>
      </c>
      <c r="F32" s="6">
        <f t="shared" si="3"/>
        <v>10266.916099999999</v>
      </c>
      <c r="H32" t="s">
        <v>6</v>
      </c>
      <c r="J32" s="5"/>
      <c r="K32" s="19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x14ac:dyDescent="0.25">
      <c r="A33" s="56"/>
      <c r="B33" s="1" t="s">
        <v>43</v>
      </c>
      <c r="C33" s="45"/>
      <c r="D33" s="14">
        <f>D32-D29</f>
        <v>-15772.554799999998</v>
      </c>
      <c r="E33" s="7" t="s">
        <v>48</v>
      </c>
      <c r="F33" s="6">
        <f t="shared" si="3"/>
        <v>15772.554799999998</v>
      </c>
      <c r="H33" t="s">
        <v>6</v>
      </c>
      <c r="J33" s="5"/>
      <c r="K33" s="19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x14ac:dyDescent="0.25">
      <c r="A34" s="56"/>
      <c r="B34" s="1" t="s">
        <v>44</v>
      </c>
      <c r="C34" s="45"/>
      <c r="D34" s="15">
        <f>D33-D29</f>
        <v>-21278.193499999998</v>
      </c>
      <c r="E34" s="7" t="s">
        <v>49</v>
      </c>
      <c r="F34" s="6">
        <f t="shared" si="3"/>
        <v>21278.193499999998</v>
      </c>
      <c r="H34" t="s">
        <v>6</v>
      </c>
      <c r="J34" s="5"/>
      <c r="K34" s="19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x14ac:dyDescent="0.25">
      <c r="A35" s="56"/>
      <c r="B35" s="1" t="s">
        <v>50</v>
      </c>
      <c r="C35" s="45"/>
      <c r="D35" s="16">
        <f>D11*D13-D27*D29</f>
        <v>-67041.25</v>
      </c>
      <c r="E35" s="7" t="s">
        <v>54</v>
      </c>
      <c r="F35" s="9">
        <f>-D35</f>
        <v>67041.25</v>
      </c>
      <c r="H35" t="s">
        <v>6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x14ac:dyDescent="0.25">
      <c r="A36" s="54" t="s">
        <v>64</v>
      </c>
      <c r="B36" s="45"/>
      <c r="C36" s="45"/>
      <c r="D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x14ac:dyDescent="0.25">
      <c r="A37" s="45"/>
      <c r="B37" s="45"/>
      <c r="C37" s="45"/>
      <c r="D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x14ac:dyDescent="0.25">
      <c r="A38" s="45"/>
      <c r="B38" s="45"/>
      <c r="C38" s="45"/>
      <c r="D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x14ac:dyDescent="0.25">
      <c r="A39" s="45"/>
      <c r="B39" s="45"/>
      <c r="C39" s="45"/>
      <c r="D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x14ac:dyDescent="0.25">
      <c r="A40" s="45"/>
      <c r="B40" s="45"/>
      <c r="C40" s="45"/>
      <c r="D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x14ac:dyDescent="0.25"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</sheetData>
  <mergeCells count="35">
    <mergeCell ref="N19:X40"/>
    <mergeCell ref="E28:G28"/>
    <mergeCell ref="A26:M26"/>
    <mergeCell ref="A20:H20"/>
    <mergeCell ref="L21:M25"/>
    <mergeCell ref="I27:M28"/>
    <mergeCell ref="G21:G25"/>
    <mergeCell ref="A36:D40"/>
    <mergeCell ref="A21:A25"/>
    <mergeCell ref="A27:A35"/>
    <mergeCell ref="D19:F19"/>
    <mergeCell ref="A3:A19"/>
    <mergeCell ref="D17:F17"/>
    <mergeCell ref="I13:M13"/>
    <mergeCell ref="J19:M20"/>
    <mergeCell ref="C2:C19"/>
    <mergeCell ref="O1:X1"/>
    <mergeCell ref="I2:M2"/>
    <mergeCell ref="A1:M1"/>
    <mergeCell ref="N15:X17"/>
    <mergeCell ref="N13:X13"/>
    <mergeCell ref="E2:E13"/>
    <mergeCell ref="I15:M17"/>
    <mergeCell ref="G3:G9"/>
    <mergeCell ref="D15:F15"/>
    <mergeCell ref="D16:F16"/>
    <mergeCell ref="D14:F14"/>
    <mergeCell ref="A2:B2"/>
    <mergeCell ref="C21:C25"/>
    <mergeCell ref="C27:C35"/>
    <mergeCell ref="J25:K25"/>
    <mergeCell ref="J24:K24"/>
    <mergeCell ref="J23:K23"/>
    <mergeCell ref="J22:K22"/>
    <mergeCell ref="J21:K21"/>
  </mergeCells>
  <hyperlinks>
    <hyperlink ref="A36" r:id="rId1"/>
    <hyperlink ref="N1" r:id="rId2" display="http://www.solivi.be/"/>
  </hyperlinks>
  <printOptions horizontalCentered="1" gridLines="1"/>
  <pageMargins left="0.19685039370078741" right="0.19685039370078741" top="0.31496062992125984" bottom="0.31496062992125984" header="0.31496062992125984" footer="0.31496062992125984"/>
  <pageSetup paperSize="9" scale="93" fitToWidth="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SOLIVI</Company>
  <LinksUpToDate>false</LinksUpToDate>
  <SharedDoc>false</SharedDoc>
  <HyperlinkBase>www.solivi.be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LED ROI calculation</dc:title>
  <dc:subject>LED vs Traditional ROI</dc:subject>
  <dc:creator>Philippe</dc:creator>
  <cp:lastModifiedBy>SOLIVI</cp:lastModifiedBy>
  <cp:lastPrinted>2010-12-31T13:24:21Z</cp:lastPrinted>
  <dcterms:created xsi:type="dcterms:W3CDTF">2010-10-21T12:04:47Z</dcterms:created>
  <dcterms:modified xsi:type="dcterms:W3CDTF">2013-10-29T10:32:38Z</dcterms:modified>
</cp:coreProperties>
</file>